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kar\Desktop\"/>
    </mc:Choice>
  </mc:AlternateContent>
  <xr:revisionPtr revIDLastSave="0" documentId="13_ncr:1_{613C805A-017D-4ACE-B025-1BE135600CEA}" xr6:coauthVersionLast="47" xr6:coauthVersionMax="47" xr10:uidLastSave="{00000000-0000-0000-0000-000000000000}"/>
  <bookViews>
    <workbookView xWindow="-120" yWindow="-120" windowWidth="20730" windowHeight="11160" xr2:uid="{850DBF6B-55BC-4EAB-AD5D-3EC2294307B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9" i="1" l="1"/>
  <c r="A61" i="1"/>
  <c r="A60" i="1"/>
  <c r="A58" i="1"/>
  <c r="A57" i="1"/>
  <c r="B60" i="1"/>
  <c r="B57" i="1"/>
  <c r="E29" i="1"/>
  <c r="E30" i="1" s="1"/>
  <c r="D29" i="1"/>
  <c r="D30" i="1" s="1"/>
  <c r="B19" i="1"/>
  <c r="A24" i="1" s="1"/>
  <c r="C24" i="1"/>
  <c r="C29" i="1" s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4" i="1"/>
  <c r="M33" i="1"/>
  <c r="M32" i="1"/>
  <c r="M31" i="1"/>
  <c r="M30" i="1"/>
  <c r="M29" i="1"/>
  <c r="M35" i="1"/>
  <c r="B59" i="1" l="1"/>
  <c r="C57" i="1"/>
  <c r="B58" i="1"/>
  <c r="B61" i="1"/>
  <c r="D46" i="1"/>
  <c r="D42" i="1"/>
  <c r="C31" i="1"/>
  <c r="C38" i="1"/>
  <c r="C42" i="1"/>
  <c r="C30" i="1"/>
  <c r="C46" i="1"/>
  <c r="C34" i="1"/>
  <c r="C50" i="1"/>
  <c r="D38" i="1"/>
  <c r="D50" i="1"/>
  <c r="C49" i="1"/>
  <c r="C41" i="1"/>
  <c r="B29" i="1"/>
  <c r="D49" i="1"/>
  <c r="D41" i="1"/>
  <c r="D37" i="1"/>
  <c r="D33" i="1"/>
  <c r="E49" i="1"/>
  <c r="E41" i="1"/>
  <c r="E33" i="1"/>
  <c r="C52" i="1"/>
  <c r="C48" i="1"/>
  <c r="C44" i="1"/>
  <c r="C40" i="1"/>
  <c r="C36" i="1"/>
  <c r="C32" i="1"/>
  <c r="D52" i="1"/>
  <c r="D48" i="1"/>
  <c r="D44" i="1"/>
  <c r="D40" i="1"/>
  <c r="D36" i="1"/>
  <c r="D32" i="1"/>
  <c r="E52" i="1"/>
  <c r="E48" i="1"/>
  <c r="E44" i="1"/>
  <c r="E40" i="1"/>
  <c r="E36" i="1"/>
  <c r="E32" i="1"/>
  <c r="C45" i="1"/>
  <c r="C37" i="1"/>
  <c r="C33" i="1"/>
  <c r="D45" i="1"/>
  <c r="E45" i="1"/>
  <c r="E37" i="1"/>
  <c r="C51" i="1"/>
  <c r="C47" i="1"/>
  <c r="C43" i="1"/>
  <c r="C39" i="1"/>
  <c r="C35" i="1"/>
  <c r="D51" i="1"/>
  <c r="D47" i="1"/>
  <c r="D43" i="1"/>
  <c r="D39" i="1"/>
  <c r="D35" i="1"/>
  <c r="D31" i="1"/>
  <c r="E51" i="1"/>
  <c r="E47" i="1"/>
  <c r="E43" i="1"/>
  <c r="E39" i="1"/>
  <c r="E35" i="1"/>
  <c r="E31" i="1"/>
  <c r="D34" i="1"/>
  <c r="E50" i="1"/>
  <c r="E46" i="1"/>
  <c r="E42" i="1"/>
  <c r="E38" i="1"/>
  <c r="E34" i="1"/>
  <c r="D24" i="1"/>
  <c r="F57" i="1" l="1"/>
  <c r="C61" i="1"/>
  <c r="C60" i="1"/>
  <c r="C58" i="1"/>
  <c r="C59" i="1"/>
  <c r="B30" i="1"/>
  <c r="B34" i="1"/>
  <c r="B38" i="1"/>
  <c r="B42" i="1"/>
  <c r="B50" i="1"/>
  <c r="B31" i="1"/>
  <c r="B35" i="1"/>
  <c r="B39" i="1"/>
  <c r="B43" i="1"/>
  <c r="B47" i="1"/>
  <c r="B51" i="1"/>
  <c r="B41" i="1"/>
  <c r="B49" i="1"/>
  <c r="B32" i="1"/>
  <c r="B36" i="1"/>
  <c r="B40" i="1"/>
  <c r="B44" i="1"/>
  <c r="B48" i="1"/>
  <c r="B52" i="1"/>
  <c r="B33" i="1"/>
  <c r="B37" i="1"/>
  <c r="B45" i="1"/>
  <c r="B46" i="1"/>
  <c r="E24" i="1"/>
  <c r="A51" i="1"/>
  <c r="A47" i="1"/>
  <c r="A44" i="1"/>
  <c r="A40" i="1"/>
  <c r="A36" i="1"/>
  <c r="A32" i="1"/>
  <c r="A50" i="1"/>
  <c r="A46" i="1"/>
  <c r="A43" i="1"/>
  <c r="A39" i="1"/>
  <c r="A35" i="1"/>
  <c r="A31" i="1"/>
  <c r="A49" i="1"/>
  <c r="A52" i="1"/>
  <c r="A42" i="1"/>
  <c r="A38" i="1"/>
  <c r="A34" i="1"/>
  <c r="A30" i="1"/>
  <c r="A48" i="1"/>
  <c r="A45" i="1"/>
  <c r="A41" i="1"/>
  <c r="A37" i="1"/>
  <c r="A33" i="1"/>
  <c r="A29" i="1"/>
  <c r="F61" i="1" l="1"/>
  <c r="D61" i="1"/>
  <c r="E61" i="1" s="1"/>
  <c r="D59" i="1"/>
  <c r="E59" i="1" s="1"/>
  <c r="F59" i="1"/>
  <c r="D58" i="1"/>
  <c r="E58" i="1" s="1"/>
  <c r="F58" i="1"/>
  <c r="F60" i="1"/>
  <c r="D60" i="1"/>
  <c r="E60" i="1" s="1"/>
  <c r="D57" i="1"/>
  <c r="E57" i="1" s="1"/>
  <c r="F33" i="1"/>
  <c r="H33" i="1"/>
  <c r="F42" i="1"/>
  <c r="H42" i="1"/>
  <c r="F50" i="1"/>
  <c r="H50" i="1"/>
  <c r="F30" i="1"/>
  <c r="H30" i="1"/>
  <c r="F39" i="1"/>
  <c r="H39" i="1"/>
  <c r="F47" i="1"/>
  <c r="H47" i="1"/>
  <c r="F41" i="1"/>
  <c r="H41" i="1"/>
  <c r="F49" i="1"/>
  <c r="H49" i="1"/>
  <c r="F36" i="1"/>
  <c r="H36" i="1"/>
  <c r="F51" i="1"/>
  <c r="H51" i="1"/>
  <c r="F48" i="1"/>
  <c r="H48" i="1"/>
  <c r="F35" i="1"/>
  <c r="H35" i="1"/>
  <c r="F44" i="1"/>
  <c r="H44" i="1"/>
  <c r="F37" i="1"/>
  <c r="H37" i="1"/>
  <c r="F52" i="1"/>
  <c r="H52" i="1"/>
  <c r="F32" i="1"/>
  <c r="H32" i="1"/>
  <c r="F34" i="1"/>
  <c r="H34" i="1"/>
  <c r="F43" i="1"/>
  <c r="H43" i="1"/>
  <c r="F29" i="1"/>
  <c r="H29" i="1"/>
  <c r="F45" i="1"/>
  <c r="H45" i="1"/>
  <c r="F38" i="1"/>
  <c r="H38" i="1"/>
  <c r="F31" i="1"/>
  <c r="H31" i="1"/>
  <c r="F46" i="1"/>
  <c r="H46" i="1"/>
  <c r="F40" i="1"/>
  <c r="H40" i="1"/>
  <c r="I40" i="1" l="1"/>
  <c r="J40" i="1"/>
  <c r="I31" i="1"/>
  <c r="J31" i="1"/>
  <c r="I45" i="1"/>
  <c r="J45" i="1"/>
  <c r="I43" i="1"/>
  <c r="J43" i="1"/>
  <c r="I32" i="1"/>
  <c r="J32" i="1"/>
  <c r="I37" i="1"/>
  <c r="J37" i="1"/>
  <c r="I35" i="1"/>
  <c r="J35" i="1"/>
  <c r="I51" i="1"/>
  <c r="J51" i="1"/>
  <c r="I49" i="1"/>
  <c r="J49" i="1"/>
  <c r="I47" i="1"/>
  <c r="J47" i="1"/>
  <c r="I30" i="1"/>
  <c r="J30" i="1"/>
  <c r="I42" i="1"/>
  <c r="J42" i="1"/>
  <c r="I46" i="1"/>
  <c r="J46" i="1"/>
  <c r="I38" i="1"/>
  <c r="J38" i="1"/>
  <c r="I29" i="1"/>
  <c r="J29" i="1"/>
  <c r="I34" i="1"/>
  <c r="J34" i="1"/>
  <c r="I52" i="1"/>
  <c r="J52" i="1"/>
  <c r="I44" i="1"/>
  <c r="J44" i="1"/>
  <c r="I48" i="1"/>
  <c r="J48" i="1"/>
  <c r="I36" i="1"/>
  <c r="J36" i="1"/>
  <c r="I41" i="1"/>
  <c r="J41" i="1"/>
  <c r="I39" i="1"/>
  <c r="J39" i="1"/>
  <c r="I50" i="1"/>
  <c r="J50" i="1"/>
  <c r="I33" i="1"/>
  <c r="J33" i="1"/>
  <c r="K42" i="1" l="1"/>
  <c r="L42" i="1" s="1"/>
  <c r="K51" i="1"/>
  <c r="L51" i="1" s="1"/>
  <c r="K43" i="1"/>
  <c r="L43" i="1" s="1"/>
  <c r="K50" i="1"/>
  <c r="L50" i="1" s="1"/>
  <c r="K48" i="1"/>
  <c r="L48" i="1" s="1"/>
  <c r="K52" i="1"/>
  <c r="L52" i="1" s="1"/>
  <c r="K46" i="1"/>
  <c r="L46" i="1" s="1"/>
  <c r="K29" i="1"/>
  <c r="L29" i="1" s="1"/>
  <c r="K41" i="1"/>
  <c r="L41" i="1" s="1"/>
  <c r="K47" i="1"/>
  <c r="L47" i="1" s="1"/>
  <c r="K37" i="1"/>
  <c r="L37" i="1" s="1"/>
  <c r="K31" i="1"/>
  <c r="L31" i="1" s="1"/>
  <c r="K33" i="1"/>
  <c r="L33" i="1" s="1"/>
  <c r="K39" i="1"/>
  <c r="L39" i="1" s="1"/>
  <c r="K36" i="1"/>
  <c r="L36" i="1" s="1"/>
  <c r="K34" i="1"/>
  <c r="L34" i="1" s="1"/>
  <c r="K38" i="1"/>
  <c r="L38" i="1" s="1"/>
  <c r="K30" i="1"/>
  <c r="L30" i="1" s="1"/>
  <c r="K49" i="1"/>
  <c r="L49" i="1" s="1"/>
  <c r="K35" i="1"/>
  <c r="L35" i="1" s="1"/>
  <c r="K32" i="1"/>
  <c r="L32" i="1" s="1"/>
  <c r="K40" i="1"/>
  <c r="L40" i="1" s="1"/>
  <c r="K44" i="1"/>
  <c r="L44" i="1" s="1"/>
  <c r="K45" i="1"/>
  <c r="L45" i="1" s="1"/>
</calcChain>
</file>

<file path=xl/sharedStrings.xml><?xml version="1.0" encoding="utf-8"?>
<sst xmlns="http://schemas.openxmlformats.org/spreadsheetml/2006/main" count="77" uniqueCount="40">
  <si>
    <t>Qcp</t>
  </si>
  <si>
    <t>C</t>
  </si>
  <si>
    <t>Cs</t>
  </si>
  <si>
    <t>Ci</t>
  </si>
  <si>
    <t>V</t>
  </si>
  <si>
    <t>n</t>
  </si>
  <si>
    <t>Q</t>
  </si>
  <si>
    <t>t</t>
  </si>
  <si>
    <t>m3/s</t>
  </si>
  <si>
    <t>m3</t>
  </si>
  <si>
    <t>1/s</t>
  </si>
  <si>
    <t>s</t>
  </si>
  <si>
    <t>Cs+(Qcp/Q)</t>
  </si>
  <si>
    <t>1-(e^-nt)</t>
  </si>
  <si>
    <t>Ci(e^-nt)</t>
  </si>
  <si>
    <t>cfm</t>
  </si>
  <si>
    <t>Occupancy</t>
  </si>
  <si>
    <t>Nos</t>
  </si>
  <si>
    <t>Room volume</t>
  </si>
  <si>
    <t>Client</t>
  </si>
  <si>
    <t>Location</t>
  </si>
  <si>
    <t>Date</t>
  </si>
  <si>
    <t>Ref No.</t>
  </si>
  <si>
    <t>Q = Qcp / (C - Cs)</t>
  </si>
  <si>
    <t>C = {Cs + (Qcp / Q)} * {1 - (e^ -nt)} + {Ci (e^-nt)}</t>
  </si>
  <si>
    <t xml:space="preserve">n </t>
  </si>
  <si>
    <t>Time</t>
  </si>
  <si>
    <t>Ventilation flow rate</t>
  </si>
  <si>
    <t>Indoor CO2 concentration</t>
  </si>
  <si>
    <t>Outdoor CO2 concentration</t>
  </si>
  <si>
    <t>Initial CO2 concentration in the room</t>
  </si>
  <si>
    <t>Air change rate</t>
  </si>
  <si>
    <t>ppm / 1000000</t>
  </si>
  <si>
    <t>ppm</t>
  </si>
  <si>
    <t>min</t>
  </si>
  <si>
    <t xml:space="preserve">t </t>
  </si>
  <si>
    <t>Generation rate of CO2</t>
  </si>
  <si>
    <t>Contact</t>
  </si>
  <si>
    <t>C = (Qcp / Q) + Cs</t>
  </si>
  <si>
    <t xml:space="preserve">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</si>
</sst>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5" borderId="1" xfId="0" applyFill="1" applyBorder="1"/>
    <xf numFmtId="0" fontId="0" fillId="3" borderId="1" xfId="0" applyFill="1" applyBorder="1"/>
    <xf numFmtId="1" fontId="0" fillId="3" borderId="1" xfId="0" applyNumberFormat="1" applyFill="1" applyBorder="1"/>
    <xf numFmtId="0" fontId="0" fillId="2" borderId="1" xfId="0" applyFill="1" applyBorder="1"/>
    <xf numFmtId="1" fontId="0" fillId="2" borderId="1" xfId="0" applyNumberFormat="1" applyFill="1" applyBorder="1"/>
    <xf numFmtId="0" fontId="0" fillId="4" borderId="1" xfId="0" applyFill="1" applyBorder="1"/>
    <xf numFmtId="1" fontId="0" fillId="4" borderId="1" xfId="0" applyNumberFormat="1" applyFill="1" applyBorder="1"/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2" fontId="0" fillId="4" borderId="1" xfId="0" applyNumberFormat="1" applyFill="1" applyBorder="1"/>
    <xf numFmtId="0" fontId="0" fillId="6" borderId="1" xfId="0" applyFill="1" applyBorder="1"/>
    <xf numFmtId="2" fontId="0" fillId="7" borderId="1" xfId="0" applyNumberFormat="1" applyFill="1" applyBorder="1"/>
    <xf numFmtId="1" fontId="0" fillId="7" borderId="1" xfId="0" applyNumberFormat="1" applyFill="1" applyBorder="1"/>
    <xf numFmtId="0" fontId="0" fillId="7" borderId="1" xfId="0" applyFill="1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8" borderId="1" xfId="0" applyFill="1" applyBorder="1" applyAlignment="1"/>
    <xf numFmtId="0" fontId="0" fillId="0" borderId="0" xfId="0" applyFill="1" applyBorder="1" applyAlignment="1"/>
    <xf numFmtId="0" fontId="0" fillId="9" borderId="1" xfId="0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1" fillId="0" borderId="0" xfId="0" applyFont="1"/>
    <xf numFmtId="0" fontId="0" fillId="10" borderId="1" xfId="0" applyFill="1" applyBorder="1"/>
    <xf numFmtId="1" fontId="0" fillId="10" borderId="1" xfId="0" applyNumberFormat="1" applyFill="1" applyBorder="1"/>
    <xf numFmtId="2" fontId="0" fillId="1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v>(Optimal ventilation - 25%)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Sheet1!$M$37:$M$44</c:f>
              <c:numCache>
                <c:formatCode>0</c:formatCode>
                <c:ptCount val="8"/>
                <c:pt idx="0">
                  <c:v>0</c:v>
                </c:pt>
                <c:pt idx="1">
                  <c:v>8.3333333333333339</c:v>
                </c:pt>
                <c:pt idx="2">
                  <c:v>16.666666666666668</c:v>
                </c:pt>
                <c:pt idx="3">
                  <c:v>33.333333333333336</c:v>
                </c:pt>
                <c:pt idx="4">
                  <c:v>66.666666666666671</c:v>
                </c:pt>
                <c:pt idx="5">
                  <c:v>100</c:v>
                </c:pt>
                <c:pt idx="6">
                  <c:v>166.66666666666666</c:v>
                </c:pt>
                <c:pt idx="7">
                  <c:v>200</c:v>
                </c:pt>
              </c:numCache>
            </c:numRef>
          </c:xVal>
          <c:yVal>
            <c:numRef>
              <c:f>Sheet1!$L$37:$L$44</c:f>
              <c:numCache>
                <c:formatCode>0</c:formatCode>
                <c:ptCount val="8"/>
                <c:pt idx="0">
                  <c:v>580</c:v>
                </c:pt>
                <c:pt idx="1">
                  <c:v>733.73546003348133</c:v>
                </c:pt>
                <c:pt idx="2">
                  <c:v>849.95569519123865</c:v>
                </c:pt>
                <c:pt idx="3">
                  <c:v>1004.2350771028188</c:v>
                </c:pt>
                <c:pt idx="4">
                  <c:v>1142.7949150874872</c:v>
                </c:pt>
                <c:pt idx="5">
                  <c:v>1188.0500807693306</c:v>
                </c:pt>
                <c:pt idx="6">
                  <c:v>1207.6584981179049</c:v>
                </c:pt>
                <c:pt idx="7">
                  <c:v>1209.2352397551856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0F-4B7D-917B-6D57105BD593}"/>
            </c:ext>
          </c:extLst>
        </c:ser>
        <c:ser>
          <c:idx val="0"/>
          <c:order val="1"/>
          <c:tx>
            <c:v>(Optimal ventilation)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Sheet1!$M$29:$M$36</c:f>
              <c:numCache>
                <c:formatCode>0</c:formatCode>
                <c:ptCount val="8"/>
                <c:pt idx="0">
                  <c:v>0</c:v>
                </c:pt>
                <c:pt idx="1">
                  <c:v>8.3333333333333339</c:v>
                </c:pt>
                <c:pt idx="2">
                  <c:v>16.666666666666668</c:v>
                </c:pt>
                <c:pt idx="3">
                  <c:v>33.333333333333336</c:v>
                </c:pt>
                <c:pt idx="4">
                  <c:v>66.666666666666671</c:v>
                </c:pt>
                <c:pt idx="5">
                  <c:v>100</c:v>
                </c:pt>
                <c:pt idx="6">
                  <c:v>166.66666666666666</c:v>
                </c:pt>
                <c:pt idx="7">
                  <c:v>200</c:v>
                </c:pt>
              </c:numCache>
            </c:numRef>
          </c:xVal>
          <c:yVal>
            <c:numRef>
              <c:f>Sheet1!$L$29:$L$36</c:f>
              <c:numCache>
                <c:formatCode>0</c:formatCode>
                <c:ptCount val="8"/>
                <c:pt idx="0">
                  <c:v>580</c:v>
                </c:pt>
                <c:pt idx="1">
                  <c:v>710.75919969853078</c:v>
                </c:pt>
                <c:pt idx="2">
                  <c:v>800.80895104991828</c:v>
                </c:pt>
                <c:pt idx="3">
                  <c:v>905.53077623372883</c:v>
                </c:pt>
                <c:pt idx="4">
                  <c:v>978.75134704999562</c:v>
                </c:pt>
                <c:pt idx="5">
                  <c:v>995.22061011841481</c:v>
                </c:pt>
                <c:pt idx="6">
                  <c:v>999.75820095974632</c:v>
                </c:pt>
                <c:pt idx="7">
                  <c:v>999.94561293419008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0F-4B7D-917B-6D57105BD593}"/>
            </c:ext>
          </c:extLst>
        </c:ser>
        <c:ser>
          <c:idx val="2"/>
          <c:order val="2"/>
          <c:tx>
            <c:v>(Optimal ventilation + 25%)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Sheet1!$M$45:$M$52</c:f>
              <c:numCache>
                <c:formatCode>0</c:formatCode>
                <c:ptCount val="8"/>
                <c:pt idx="0">
                  <c:v>0</c:v>
                </c:pt>
                <c:pt idx="1">
                  <c:v>8.3333333333333339</c:v>
                </c:pt>
                <c:pt idx="2">
                  <c:v>16.666666666666668</c:v>
                </c:pt>
                <c:pt idx="3">
                  <c:v>33.333333333333336</c:v>
                </c:pt>
                <c:pt idx="4">
                  <c:v>66.666666666666671</c:v>
                </c:pt>
                <c:pt idx="5">
                  <c:v>100</c:v>
                </c:pt>
                <c:pt idx="6">
                  <c:v>166.66666666666666</c:v>
                </c:pt>
                <c:pt idx="7">
                  <c:v>200</c:v>
                </c:pt>
              </c:numCache>
            </c:numRef>
          </c:xVal>
          <c:yVal>
            <c:numRef>
              <c:f>Sheet1!$L$45:$L$52</c:f>
              <c:numCache>
                <c:formatCode>0</c:formatCode>
                <c:ptCount val="8"/>
                <c:pt idx="0">
                  <c:v>580</c:v>
                </c:pt>
                <c:pt idx="1">
                  <c:v>689.55785657869581</c:v>
                </c:pt>
                <c:pt idx="2">
                  <c:v>758.28944125903092</c:v>
                </c:pt>
                <c:pt idx="3">
                  <c:v>828.4594101899753</c:v>
                </c:pt>
                <c:pt idx="4">
                  <c:v>866.94576421685395</c:v>
                </c:pt>
                <c:pt idx="5">
                  <c:v>872.90729912168888</c:v>
                </c:pt>
                <c:pt idx="6">
                  <c:v>873.97378173593177</c:v>
                </c:pt>
                <c:pt idx="7">
                  <c:v>873.99593879180452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0F-4B7D-917B-6D57105B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56360"/>
        <c:axId val="75553080"/>
      </c:scatterChart>
      <c:valAx>
        <c:axId val="75556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3080"/>
        <c:crosses val="autoZero"/>
        <c:crossBetween val="midCat"/>
      </c:valAx>
      <c:valAx>
        <c:axId val="7555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CO2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6360"/>
        <c:crosses val="autoZero"/>
        <c:crossBetween val="midCat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663389913463735E-2"/>
          <c:y val="0.79616561496339588"/>
          <c:w val="0.90909033423781815"/>
          <c:h val="0.17548945202215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Sheet1!$F$57:$F$61</c:f>
              <c:numCache>
                <c:formatCode>General</c:formatCode>
                <c:ptCount val="5"/>
                <c:pt idx="0">
                  <c:v>302.52100840336129</c:v>
                </c:pt>
                <c:pt idx="1">
                  <c:v>453.781512605042</c:v>
                </c:pt>
                <c:pt idx="2">
                  <c:v>605.04201680672259</c:v>
                </c:pt>
                <c:pt idx="3">
                  <c:v>756.30252100840323</c:v>
                </c:pt>
                <c:pt idx="4">
                  <c:v>907.56302521008399</c:v>
                </c:pt>
              </c:numCache>
            </c:numRef>
          </c:xVal>
          <c:yVal>
            <c:numRef>
              <c:f>Sheet1!$E$57:$E$61</c:f>
              <c:numCache>
                <c:formatCode>0</c:formatCode>
                <c:ptCount val="5"/>
                <c:pt idx="0">
                  <c:v>1630</c:v>
                </c:pt>
                <c:pt idx="1">
                  <c:v>1210</c:v>
                </c:pt>
                <c:pt idx="2">
                  <c:v>1000</c:v>
                </c:pt>
                <c:pt idx="3">
                  <c:v>874</c:v>
                </c:pt>
                <c:pt idx="4">
                  <c:v>789.99999999999989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A7-4409-94A2-D861ED94064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82210856"/>
        <c:axId val="550769760"/>
      </c:scatterChart>
      <c:valAx>
        <c:axId val="482210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Ventilation flow rate (m3/s)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69760"/>
        <c:crosses val="autoZero"/>
        <c:crossBetween val="midCat"/>
        <c:minorUnit val="50"/>
      </c:valAx>
      <c:valAx>
        <c:axId val="55076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CO2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210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136072</xdr:colOff>
      <xdr:row>0</xdr:row>
      <xdr:rowOff>175879</xdr:rowOff>
    </xdr:from>
    <xdr:to>
      <xdr:col>11</xdr:col>
      <xdr:colOff>680357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895DE0-8B60-2F52-1A0D-3912C4BD0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428113</xdr:colOff>
      <xdr:row>15</xdr:row>
      <xdr:rowOff>8497</xdr:rowOff>
    </xdr:from>
    <xdr:to>
      <xdr:col>11</xdr:col>
      <xdr:colOff>419920</xdr:colOff>
      <xdr:row>24</xdr:row>
      <xdr:rowOff>133143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E0AC67-BFBD-E927-6164-50322E1E3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80C0-CA0A-4844-9316-EA04782E5C40}">
  <dimension ref="A2:M61"/>
  <sheetViews>
    <sheetView tabSelected="1" zoomScale="84" zoomScaleNormal="84" workbookViewId="0">
      <selection activeCell="N16" sqref="N16"/>
    </sheetView>
  </sheetViews>
  <sheetFormatPr defaultRowHeight="15" x14ac:dyDescent="0.25"/>
  <cols>
    <col min="1" max="1" width="11.42578125" customWidth="1"/>
    <col min="2" max="2" width="14.7109375" customWidth="1"/>
    <col min="3" max="3" width="15.28515625" customWidth="1"/>
    <col min="4" max="4" width="15.140625" customWidth="1"/>
    <col min="5" max="5" width="14.140625" bestFit="1" customWidth="1"/>
    <col min="8" max="8" width="12" bestFit="1" customWidth="1"/>
    <col min="10" max="10" width="12" bestFit="1" customWidth="1"/>
    <col min="11" max="11" width="14.5703125" customWidth="1"/>
    <col min="12" max="12" width="12" bestFit="1" customWidth="1"/>
  </cols>
  <sheetData>
    <row r="2" spans="1:6" x14ac:dyDescent="0.25">
      <c r="A2" s="21" t="s">
        <v>22</v>
      </c>
      <c r="B2" s="25"/>
      <c r="C2" s="26"/>
      <c r="D2" s="26"/>
      <c r="E2" s="27"/>
      <c r="F2" s="22"/>
    </row>
    <row r="3" spans="1:6" x14ac:dyDescent="0.25">
      <c r="A3" s="21" t="s">
        <v>21</v>
      </c>
      <c r="B3" s="25"/>
      <c r="C3" s="26"/>
      <c r="D3" s="26"/>
      <c r="E3" s="27"/>
      <c r="F3" s="22"/>
    </row>
    <row r="4" spans="1:6" x14ac:dyDescent="0.25">
      <c r="A4" s="21" t="s">
        <v>19</v>
      </c>
      <c r="B4" s="25"/>
      <c r="C4" s="26"/>
      <c r="D4" s="26"/>
      <c r="E4" s="27"/>
      <c r="F4" s="22"/>
    </row>
    <row r="5" spans="1:6" x14ac:dyDescent="0.25">
      <c r="A5" s="21" t="s">
        <v>20</v>
      </c>
      <c r="B5" s="28"/>
      <c r="C5" s="29"/>
      <c r="D5" s="29"/>
      <c r="E5" s="30"/>
      <c r="F5" s="22"/>
    </row>
    <row r="6" spans="1:6" x14ac:dyDescent="0.25">
      <c r="A6" s="21" t="s">
        <v>37</v>
      </c>
      <c r="B6" s="25"/>
      <c r="C6" s="26"/>
      <c r="D6" s="26"/>
      <c r="E6" s="27"/>
      <c r="F6" s="22"/>
    </row>
    <row r="7" spans="1:6" x14ac:dyDescent="0.25">
      <c r="A7" s="20"/>
      <c r="B7" s="20"/>
      <c r="C7" s="20"/>
      <c r="D7" s="20"/>
      <c r="E7" s="20"/>
      <c r="F7" s="20"/>
    </row>
    <row r="8" spans="1:6" x14ac:dyDescent="0.25">
      <c r="A8" s="23" t="s">
        <v>6</v>
      </c>
      <c r="B8" s="24" t="s">
        <v>27</v>
      </c>
      <c r="C8" s="24"/>
      <c r="D8" s="24"/>
      <c r="E8" s="24"/>
      <c r="F8" s="20"/>
    </row>
    <row r="9" spans="1:6" x14ac:dyDescent="0.25">
      <c r="A9" s="23" t="s">
        <v>0</v>
      </c>
      <c r="B9" s="24" t="s">
        <v>36</v>
      </c>
      <c r="C9" s="24"/>
      <c r="D9" s="24"/>
      <c r="E9" s="24"/>
      <c r="F9" s="20"/>
    </row>
    <row r="10" spans="1:6" x14ac:dyDescent="0.25">
      <c r="A10" s="23" t="s">
        <v>1</v>
      </c>
      <c r="B10" s="24" t="s">
        <v>28</v>
      </c>
      <c r="C10" s="24"/>
      <c r="D10" s="24"/>
      <c r="E10" s="24"/>
      <c r="F10" s="20"/>
    </row>
    <row r="11" spans="1:6" x14ac:dyDescent="0.25">
      <c r="A11" s="23" t="s">
        <v>2</v>
      </c>
      <c r="B11" s="24" t="s">
        <v>29</v>
      </c>
      <c r="C11" s="24"/>
      <c r="D11" s="24"/>
      <c r="E11" s="24"/>
      <c r="F11" s="20"/>
    </row>
    <row r="12" spans="1:6" x14ac:dyDescent="0.25">
      <c r="A12" s="23" t="s">
        <v>3</v>
      </c>
      <c r="B12" s="24" t="s">
        <v>30</v>
      </c>
      <c r="C12" s="24"/>
      <c r="D12" s="24"/>
      <c r="E12" s="24"/>
      <c r="F12" s="20"/>
    </row>
    <row r="13" spans="1:6" x14ac:dyDescent="0.25">
      <c r="A13" s="23" t="s">
        <v>25</v>
      </c>
      <c r="B13" s="24" t="s">
        <v>31</v>
      </c>
      <c r="C13" s="24"/>
      <c r="D13" s="24"/>
      <c r="E13" s="24"/>
      <c r="F13" s="20"/>
    </row>
    <row r="14" spans="1:6" x14ac:dyDescent="0.25">
      <c r="A14" s="23" t="s">
        <v>4</v>
      </c>
      <c r="B14" s="24" t="s">
        <v>18</v>
      </c>
      <c r="C14" s="24"/>
      <c r="D14" s="24"/>
      <c r="E14" s="24"/>
      <c r="F14" s="20"/>
    </row>
    <row r="15" spans="1:6" x14ac:dyDescent="0.25">
      <c r="A15" s="23" t="s">
        <v>7</v>
      </c>
      <c r="B15" s="24" t="s">
        <v>26</v>
      </c>
      <c r="C15" s="24"/>
      <c r="D15" s="24"/>
      <c r="E15" s="24"/>
      <c r="F15" s="20"/>
    </row>
    <row r="17" spans="1:13" x14ac:dyDescent="0.25">
      <c r="A17" s="1" t="s">
        <v>16</v>
      </c>
      <c r="B17" s="1" t="s">
        <v>0</v>
      </c>
      <c r="C17" s="1" t="s">
        <v>4</v>
      </c>
      <c r="D17" s="1" t="s">
        <v>3</v>
      </c>
    </row>
    <row r="18" spans="1:13" x14ac:dyDescent="0.25">
      <c r="A18" s="1" t="s">
        <v>17</v>
      </c>
      <c r="B18" s="1" t="s">
        <v>8</v>
      </c>
      <c r="C18" s="1" t="s">
        <v>9</v>
      </c>
      <c r="D18" s="1" t="s">
        <v>32</v>
      </c>
    </row>
    <row r="19" spans="1:13" x14ac:dyDescent="0.25">
      <c r="A19" s="14">
        <v>36</v>
      </c>
      <c r="B19" s="17">
        <f>A19*0.005/1000</f>
        <v>1.7999999999999998E-4</v>
      </c>
      <c r="C19" s="14">
        <v>383</v>
      </c>
      <c r="D19" s="14">
        <v>5.8E-4</v>
      </c>
    </row>
    <row r="20" spans="1:13" x14ac:dyDescent="0.25">
      <c r="A20" s="8"/>
      <c r="B20" s="8"/>
    </row>
    <row r="21" spans="1:13" ht="15.75" x14ac:dyDescent="0.25">
      <c r="A21" s="18" t="s">
        <v>23</v>
      </c>
      <c r="B21" s="8"/>
    </row>
    <row r="22" spans="1:13" x14ac:dyDescent="0.25">
      <c r="A22" s="1" t="s">
        <v>0</v>
      </c>
      <c r="B22" s="1" t="s">
        <v>1</v>
      </c>
      <c r="C22" s="1" t="s">
        <v>2</v>
      </c>
      <c r="D22" s="1" t="s">
        <v>6</v>
      </c>
      <c r="E22" s="1" t="s">
        <v>6</v>
      </c>
    </row>
    <row r="23" spans="1:13" x14ac:dyDescent="0.25">
      <c r="A23" s="1" t="s">
        <v>8</v>
      </c>
      <c r="B23" s="1" t="s">
        <v>32</v>
      </c>
      <c r="C23" s="1" t="s">
        <v>32</v>
      </c>
      <c r="D23" s="1" t="s">
        <v>8</v>
      </c>
      <c r="E23" s="1" t="s">
        <v>15</v>
      </c>
    </row>
    <row r="24" spans="1:13" x14ac:dyDescent="0.25">
      <c r="A24" s="17">
        <f>B19</f>
        <v>1.7999999999999998E-4</v>
      </c>
      <c r="B24" s="14">
        <v>1E-3</v>
      </c>
      <c r="C24" s="14">
        <f t="shared" ref="C24" si="0">0.37*10^(-3)</f>
        <v>3.6999999999999999E-4</v>
      </c>
      <c r="D24" s="15">
        <f>A24/(B24-C24)</f>
        <v>0.2857142857142857</v>
      </c>
      <c r="E24" s="16">
        <f>D24*3600/1.7</f>
        <v>605.04201680672259</v>
      </c>
    </row>
    <row r="25" spans="1:13" x14ac:dyDescent="0.25">
      <c r="A25" s="8"/>
      <c r="B25" s="8"/>
      <c r="C25" s="8"/>
      <c r="D25" s="9"/>
      <c r="E25" s="10"/>
    </row>
    <row r="26" spans="1:13" ht="15.75" x14ac:dyDescent="0.25">
      <c r="A26" s="19" t="s">
        <v>24</v>
      </c>
    </row>
    <row r="27" spans="1:13" x14ac:dyDescent="0.25">
      <c r="A27" s="1" t="s">
        <v>6</v>
      </c>
      <c r="B27" s="1" t="s">
        <v>0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7</v>
      </c>
      <c r="H27" s="1" t="s">
        <v>12</v>
      </c>
      <c r="I27" s="1" t="s">
        <v>13</v>
      </c>
      <c r="J27" s="1" t="s">
        <v>14</v>
      </c>
      <c r="K27" s="1" t="s">
        <v>1</v>
      </c>
      <c r="L27" s="1" t="s">
        <v>1</v>
      </c>
      <c r="M27" s="1" t="s">
        <v>35</v>
      </c>
    </row>
    <row r="28" spans="1:13" x14ac:dyDescent="0.25">
      <c r="A28" s="1" t="s">
        <v>8</v>
      </c>
      <c r="B28" s="1" t="s">
        <v>8</v>
      </c>
      <c r="C28" s="1" t="s">
        <v>32</v>
      </c>
      <c r="D28" s="1" t="s">
        <v>32</v>
      </c>
      <c r="E28" s="1" t="s">
        <v>9</v>
      </c>
      <c r="F28" s="1" t="s">
        <v>10</v>
      </c>
      <c r="G28" s="1" t="s">
        <v>11</v>
      </c>
      <c r="H28" s="1"/>
      <c r="I28" s="1"/>
      <c r="J28" s="1"/>
      <c r="K28" s="1" t="s">
        <v>32</v>
      </c>
      <c r="L28" s="1" t="s">
        <v>33</v>
      </c>
      <c r="M28" s="1" t="s">
        <v>34</v>
      </c>
    </row>
    <row r="29" spans="1:13" x14ac:dyDescent="0.25">
      <c r="A29" s="11">
        <f>D24</f>
        <v>0.2857142857142857</v>
      </c>
      <c r="B29" s="2">
        <f>B19</f>
        <v>1.7999999999999998E-4</v>
      </c>
      <c r="C29" s="2">
        <f>C24</f>
        <v>3.6999999999999999E-4</v>
      </c>
      <c r="D29" s="2">
        <f>D19</f>
        <v>5.8E-4</v>
      </c>
      <c r="E29" s="2">
        <f>C19</f>
        <v>383</v>
      </c>
      <c r="F29" s="2">
        <f t="shared" ref="F29" si="1">A29/E29</f>
        <v>7.4599030212607229E-4</v>
      </c>
      <c r="G29" s="2">
        <v>0</v>
      </c>
      <c r="H29" s="2">
        <f t="shared" ref="H29:H34" si="2">C29+(B29/A29)</f>
        <v>1E-3</v>
      </c>
      <c r="I29" s="2">
        <f t="shared" ref="I29:I34" si="3">(1-EXP((-F29)*G29))</f>
        <v>0</v>
      </c>
      <c r="J29" s="2">
        <f t="shared" ref="J29:J34" si="4">D29*(EXP((-F29)*G29))</f>
        <v>5.8E-4</v>
      </c>
      <c r="K29" s="2">
        <f t="shared" ref="K29:K34" si="5">(H29*I29)+J29</f>
        <v>5.8E-4</v>
      </c>
      <c r="L29" s="3">
        <f t="shared" ref="L29:L34" si="6">K29*1000000</f>
        <v>580</v>
      </c>
      <c r="M29" s="3">
        <f t="shared" ref="M29:M34" si="7">G29/60</f>
        <v>0</v>
      </c>
    </row>
    <row r="30" spans="1:13" x14ac:dyDescent="0.25">
      <c r="A30" s="11">
        <f>D24</f>
        <v>0.2857142857142857</v>
      </c>
      <c r="B30" s="2">
        <f t="shared" ref="B30:B52" si="8">$B$29</f>
        <v>1.7999999999999998E-4</v>
      </c>
      <c r="C30" s="2">
        <f t="shared" ref="C30:C52" si="9">$C$29</f>
        <v>3.6999999999999999E-4</v>
      </c>
      <c r="D30" s="2">
        <f t="shared" ref="D30:D52" si="10">$D$29</f>
        <v>5.8E-4</v>
      </c>
      <c r="E30" s="2">
        <f t="shared" ref="E30:E52" si="11">$E$29</f>
        <v>383</v>
      </c>
      <c r="F30" s="2">
        <f t="shared" ref="F30:F31" si="12">A30/E30</f>
        <v>7.4599030212607229E-4</v>
      </c>
      <c r="G30" s="2">
        <v>500</v>
      </c>
      <c r="H30" s="2">
        <f t="shared" si="2"/>
        <v>1E-3</v>
      </c>
      <c r="I30" s="2">
        <f t="shared" si="3"/>
        <v>0.31133142785364487</v>
      </c>
      <c r="J30" s="2">
        <f t="shared" si="4"/>
        <v>3.9942777184488596E-4</v>
      </c>
      <c r="K30" s="2">
        <f t="shared" si="5"/>
        <v>7.1075919969853076E-4</v>
      </c>
      <c r="L30" s="3">
        <f t="shared" si="6"/>
        <v>710.75919969853078</v>
      </c>
      <c r="M30" s="3">
        <f t="shared" si="7"/>
        <v>8.3333333333333339</v>
      </c>
    </row>
    <row r="31" spans="1:13" x14ac:dyDescent="0.25">
      <c r="A31" s="11">
        <f>D24</f>
        <v>0.2857142857142857</v>
      </c>
      <c r="B31" s="2">
        <f t="shared" si="8"/>
        <v>1.7999999999999998E-4</v>
      </c>
      <c r="C31" s="2">
        <f t="shared" si="9"/>
        <v>3.6999999999999999E-4</v>
      </c>
      <c r="D31" s="2">
        <f t="shared" si="10"/>
        <v>5.8E-4</v>
      </c>
      <c r="E31" s="2">
        <f t="shared" si="11"/>
        <v>383</v>
      </c>
      <c r="F31" s="2">
        <f t="shared" si="12"/>
        <v>7.4599030212607229E-4</v>
      </c>
      <c r="G31" s="2">
        <v>1000</v>
      </c>
      <c r="H31" s="2">
        <f t="shared" si="2"/>
        <v>1E-3</v>
      </c>
      <c r="I31" s="2">
        <f t="shared" si="3"/>
        <v>0.52573559773790057</v>
      </c>
      <c r="J31" s="2">
        <f t="shared" si="4"/>
        <v>2.7507335331201769E-4</v>
      </c>
      <c r="K31" s="2">
        <f t="shared" si="5"/>
        <v>8.0080895104991826E-4</v>
      </c>
      <c r="L31" s="3">
        <f t="shared" si="6"/>
        <v>800.80895104991828</v>
      </c>
      <c r="M31" s="3">
        <f t="shared" si="7"/>
        <v>16.666666666666668</v>
      </c>
    </row>
    <row r="32" spans="1:13" x14ac:dyDescent="0.25">
      <c r="A32" s="11">
        <f>D24</f>
        <v>0.2857142857142857</v>
      </c>
      <c r="B32" s="2">
        <f t="shared" si="8"/>
        <v>1.7999999999999998E-4</v>
      </c>
      <c r="C32" s="2">
        <f t="shared" si="9"/>
        <v>3.6999999999999999E-4</v>
      </c>
      <c r="D32" s="2">
        <f t="shared" si="10"/>
        <v>5.8E-4</v>
      </c>
      <c r="E32" s="2">
        <f t="shared" si="11"/>
        <v>383</v>
      </c>
      <c r="F32" s="2">
        <f t="shared" ref="F32:F34" si="13">A32/E32</f>
        <v>7.4599030212607229E-4</v>
      </c>
      <c r="G32" s="2">
        <v>2000</v>
      </c>
      <c r="H32" s="2">
        <f t="shared" si="2"/>
        <v>1E-3</v>
      </c>
      <c r="I32" s="2">
        <f t="shared" si="3"/>
        <v>0.77507327674697346</v>
      </c>
      <c r="J32" s="2">
        <f t="shared" si="4"/>
        <v>1.3045749948675537E-4</v>
      </c>
      <c r="K32" s="2">
        <f t="shared" si="5"/>
        <v>9.0553077623372886E-4</v>
      </c>
      <c r="L32" s="3">
        <f t="shared" si="6"/>
        <v>905.53077623372883</v>
      </c>
      <c r="M32" s="3">
        <f t="shared" si="7"/>
        <v>33.333333333333336</v>
      </c>
    </row>
    <row r="33" spans="1:13" x14ac:dyDescent="0.25">
      <c r="A33" s="11">
        <f>D24</f>
        <v>0.2857142857142857</v>
      </c>
      <c r="B33" s="2">
        <f t="shared" si="8"/>
        <v>1.7999999999999998E-4</v>
      </c>
      <c r="C33" s="2">
        <f t="shared" si="9"/>
        <v>3.6999999999999999E-4</v>
      </c>
      <c r="D33" s="2">
        <f t="shared" si="10"/>
        <v>5.8E-4</v>
      </c>
      <c r="E33" s="2">
        <f t="shared" si="11"/>
        <v>383</v>
      </c>
      <c r="F33" s="2">
        <f t="shared" si="13"/>
        <v>7.4599030212607229E-4</v>
      </c>
      <c r="G33" s="2">
        <v>4000</v>
      </c>
      <c r="H33" s="2">
        <f t="shared" si="2"/>
        <v>1E-3</v>
      </c>
      <c r="I33" s="2">
        <f t="shared" si="3"/>
        <v>0.94940796916665637</v>
      </c>
      <c r="J33" s="2">
        <f t="shared" si="4"/>
        <v>2.9343377883339274E-5</v>
      </c>
      <c r="K33" s="2">
        <f t="shared" si="5"/>
        <v>9.7875134704999566E-4</v>
      </c>
      <c r="L33" s="3">
        <f t="shared" si="6"/>
        <v>978.75134704999562</v>
      </c>
      <c r="M33" s="3">
        <f t="shared" si="7"/>
        <v>66.666666666666671</v>
      </c>
    </row>
    <row r="34" spans="1:13" x14ac:dyDescent="0.25">
      <c r="A34" s="11">
        <f>D24</f>
        <v>0.2857142857142857</v>
      </c>
      <c r="B34" s="2">
        <f t="shared" si="8"/>
        <v>1.7999999999999998E-4</v>
      </c>
      <c r="C34" s="2">
        <f t="shared" si="9"/>
        <v>3.6999999999999999E-4</v>
      </c>
      <c r="D34" s="2">
        <f t="shared" si="10"/>
        <v>5.8E-4</v>
      </c>
      <c r="E34" s="2">
        <f t="shared" si="11"/>
        <v>383</v>
      </c>
      <c r="F34" s="2">
        <f t="shared" si="13"/>
        <v>7.4599030212607229E-4</v>
      </c>
      <c r="G34" s="2">
        <v>6000</v>
      </c>
      <c r="H34" s="2">
        <f t="shared" si="2"/>
        <v>1E-3</v>
      </c>
      <c r="I34" s="2">
        <f t="shared" si="3"/>
        <v>0.98862050028193993</v>
      </c>
      <c r="J34" s="2">
        <f t="shared" si="4"/>
        <v>6.6001098364748342E-6</v>
      </c>
      <c r="K34" s="2">
        <f t="shared" si="5"/>
        <v>9.9522061011841478E-4</v>
      </c>
      <c r="L34" s="3">
        <f t="shared" si="6"/>
        <v>995.22061011841481</v>
      </c>
      <c r="M34" s="3">
        <f t="shared" si="7"/>
        <v>100</v>
      </c>
    </row>
    <row r="35" spans="1:13" x14ac:dyDescent="0.25">
      <c r="A35" s="11">
        <f>D24</f>
        <v>0.2857142857142857</v>
      </c>
      <c r="B35" s="2">
        <f t="shared" si="8"/>
        <v>1.7999999999999998E-4</v>
      </c>
      <c r="C35" s="2">
        <f t="shared" si="9"/>
        <v>3.6999999999999999E-4</v>
      </c>
      <c r="D35" s="2">
        <f t="shared" si="10"/>
        <v>5.8E-4</v>
      </c>
      <c r="E35" s="2">
        <f t="shared" si="11"/>
        <v>383</v>
      </c>
      <c r="F35" s="2">
        <f>A35/E35</f>
        <v>7.4599030212607229E-4</v>
      </c>
      <c r="G35" s="2">
        <v>10000</v>
      </c>
      <c r="H35" s="2">
        <f>C35+(B35/A35)</f>
        <v>1E-3</v>
      </c>
      <c r="I35" s="2">
        <f>(1-EXP((-F35)*G35))</f>
        <v>0.99942428799939587</v>
      </c>
      <c r="J35" s="2">
        <f>D35*(EXP((-F35)*G35))</f>
        <v>3.3391296035038904E-7</v>
      </c>
      <c r="K35" s="2">
        <f>(H35*I35)+J35</f>
        <v>9.9975820095974635E-4</v>
      </c>
      <c r="L35" s="3">
        <f>K35*1000000</f>
        <v>999.75820095974632</v>
      </c>
      <c r="M35" s="3">
        <f>G35/60</f>
        <v>166.66666666666666</v>
      </c>
    </row>
    <row r="36" spans="1:13" x14ac:dyDescent="0.25">
      <c r="A36" s="11">
        <f>D24</f>
        <v>0.2857142857142857</v>
      </c>
      <c r="B36" s="2">
        <f t="shared" si="8"/>
        <v>1.7999999999999998E-4</v>
      </c>
      <c r="C36" s="2">
        <f t="shared" si="9"/>
        <v>3.6999999999999999E-4</v>
      </c>
      <c r="D36" s="2">
        <f t="shared" si="10"/>
        <v>5.8E-4</v>
      </c>
      <c r="E36" s="2">
        <f t="shared" si="11"/>
        <v>383</v>
      </c>
      <c r="F36" s="2">
        <f>A36/E36</f>
        <v>7.4599030212607229E-4</v>
      </c>
      <c r="G36" s="2">
        <v>12000</v>
      </c>
      <c r="H36" s="2">
        <f>C36+(B36/A36)</f>
        <v>1E-3</v>
      </c>
      <c r="I36" s="2">
        <f>(1-EXP((-F36)*G36))</f>
        <v>0.99987050698616664</v>
      </c>
      <c r="J36" s="2">
        <f>D36*(EXP((-F36)*G36))</f>
        <v>7.5105948023330802E-8</v>
      </c>
      <c r="K36" s="2">
        <f>(H36*I36)+J36</f>
        <v>9.9994561293419008E-4</v>
      </c>
      <c r="L36" s="3">
        <f>K36*1000000</f>
        <v>999.94561293419008</v>
      </c>
      <c r="M36" s="3">
        <f>G36/60</f>
        <v>200</v>
      </c>
    </row>
    <row r="37" spans="1:13" x14ac:dyDescent="0.25">
      <c r="A37" s="12">
        <f>D24*0.75</f>
        <v>0.21428571428571427</v>
      </c>
      <c r="B37" s="4">
        <f t="shared" si="8"/>
        <v>1.7999999999999998E-4</v>
      </c>
      <c r="C37" s="4">
        <f t="shared" si="9"/>
        <v>3.6999999999999999E-4</v>
      </c>
      <c r="D37" s="4">
        <f t="shared" si="10"/>
        <v>5.8E-4</v>
      </c>
      <c r="E37" s="4">
        <f t="shared" si="11"/>
        <v>383</v>
      </c>
      <c r="F37" s="4">
        <f t="shared" ref="F37:F42" si="14">A37/E37</f>
        <v>5.5949272659455425E-4</v>
      </c>
      <c r="G37" s="4">
        <v>0</v>
      </c>
      <c r="H37" s="4">
        <f t="shared" ref="H37:H42" si="15">C37+(B37/A37)</f>
        <v>1.2099999999999999E-3</v>
      </c>
      <c r="I37" s="4">
        <f t="shared" ref="I37:I42" si="16">(1-EXP((-F37)*G37))</f>
        <v>0</v>
      </c>
      <c r="J37" s="4">
        <f t="shared" ref="J37:J42" si="17">D37*(EXP((-F37)*G37))</f>
        <v>5.8E-4</v>
      </c>
      <c r="K37" s="4">
        <f t="shared" ref="K37:K42" si="18">(H37*I37)+J37</f>
        <v>5.8E-4</v>
      </c>
      <c r="L37" s="5">
        <f t="shared" ref="L37:L42" si="19">K37*1000000</f>
        <v>580</v>
      </c>
      <c r="M37" s="5">
        <f t="shared" ref="M37:M42" si="20">G37/60</f>
        <v>0</v>
      </c>
    </row>
    <row r="38" spans="1:13" x14ac:dyDescent="0.25">
      <c r="A38" s="12">
        <f>D24*0.75</f>
        <v>0.21428571428571427</v>
      </c>
      <c r="B38" s="4">
        <f t="shared" si="8"/>
        <v>1.7999999999999998E-4</v>
      </c>
      <c r="C38" s="4">
        <f t="shared" si="9"/>
        <v>3.6999999999999999E-4</v>
      </c>
      <c r="D38" s="4">
        <f t="shared" si="10"/>
        <v>5.8E-4</v>
      </c>
      <c r="E38" s="4">
        <f t="shared" si="11"/>
        <v>383</v>
      </c>
      <c r="F38" s="4">
        <f t="shared" si="14"/>
        <v>5.5949272659455425E-4</v>
      </c>
      <c r="G38" s="4">
        <v>500</v>
      </c>
      <c r="H38" s="4">
        <f t="shared" si="15"/>
        <v>1.2099999999999999E-3</v>
      </c>
      <c r="I38" s="4">
        <f t="shared" si="16"/>
        <v>0.24402453973568472</v>
      </c>
      <c r="J38" s="4">
        <f t="shared" si="17"/>
        <v>4.3846576695330287E-4</v>
      </c>
      <c r="K38" s="4">
        <f t="shared" si="18"/>
        <v>7.3373546003348137E-4</v>
      </c>
      <c r="L38" s="5">
        <f t="shared" si="19"/>
        <v>733.73546003348133</v>
      </c>
      <c r="M38" s="5">
        <f t="shared" si="20"/>
        <v>8.3333333333333339</v>
      </c>
    </row>
    <row r="39" spans="1:13" x14ac:dyDescent="0.25">
      <c r="A39" s="12">
        <f>D24*0.75</f>
        <v>0.21428571428571427</v>
      </c>
      <c r="B39" s="4">
        <f t="shared" si="8"/>
        <v>1.7999999999999998E-4</v>
      </c>
      <c r="C39" s="4">
        <f t="shared" si="9"/>
        <v>3.6999999999999999E-4</v>
      </c>
      <c r="D39" s="4">
        <f t="shared" si="10"/>
        <v>5.8E-4</v>
      </c>
      <c r="E39" s="4">
        <f t="shared" si="11"/>
        <v>383</v>
      </c>
      <c r="F39" s="4">
        <f t="shared" si="14"/>
        <v>5.5949272659455425E-4</v>
      </c>
      <c r="G39" s="4">
        <v>1000</v>
      </c>
      <c r="H39" s="4">
        <f t="shared" si="15"/>
        <v>1.2099999999999999E-3</v>
      </c>
      <c r="I39" s="4">
        <f t="shared" si="16"/>
        <v>0.42850110347815662</v>
      </c>
      <c r="J39" s="4">
        <f t="shared" si="17"/>
        <v>3.3146935998266914E-4</v>
      </c>
      <c r="K39" s="4">
        <f t="shared" si="18"/>
        <v>8.4995569519123867E-4</v>
      </c>
      <c r="L39" s="5">
        <f t="shared" si="19"/>
        <v>849.95569519123865</v>
      </c>
      <c r="M39" s="5">
        <f t="shared" si="20"/>
        <v>16.666666666666668</v>
      </c>
    </row>
    <row r="40" spans="1:13" x14ac:dyDescent="0.25">
      <c r="A40" s="12">
        <f>D24*0.75</f>
        <v>0.21428571428571427</v>
      </c>
      <c r="B40" s="4">
        <f t="shared" si="8"/>
        <v>1.7999999999999998E-4</v>
      </c>
      <c r="C40" s="4">
        <f t="shared" si="9"/>
        <v>3.6999999999999999E-4</v>
      </c>
      <c r="D40" s="4">
        <f t="shared" si="10"/>
        <v>5.8E-4</v>
      </c>
      <c r="E40" s="4">
        <f t="shared" si="11"/>
        <v>383</v>
      </c>
      <c r="F40" s="4">
        <f t="shared" si="14"/>
        <v>5.5949272659455425E-4</v>
      </c>
      <c r="G40" s="4">
        <v>2000</v>
      </c>
      <c r="H40" s="4">
        <f t="shared" si="15"/>
        <v>1.2099999999999999E-3</v>
      </c>
      <c r="I40" s="4">
        <f t="shared" si="16"/>
        <v>0.67338901127431539</v>
      </c>
      <c r="J40" s="4">
        <f t="shared" si="17"/>
        <v>1.8943437346089707E-4</v>
      </c>
      <c r="K40" s="4">
        <f t="shared" si="18"/>
        <v>1.0042350771028187E-3</v>
      </c>
      <c r="L40" s="5">
        <f t="shared" si="19"/>
        <v>1004.2350771028188</v>
      </c>
      <c r="M40" s="5">
        <f t="shared" si="20"/>
        <v>33.333333333333336</v>
      </c>
    </row>
    <row r="41" spans="1:13" x14ac:dyDescent="0.25">
      <c r="A41" s="12">
        <f>D24*0.75</f>
        <v>0.21428571428571427</v>
      </c>
      <c r="B41" s="4">
        <f t="shared" si="8"/>
        <v>1.7999999999999998E-4</v>
      </c>
      <c r="C41" s="4">
        <f t="shared" si="9"/>
        <v>3.6999999999999999E-4</v>
      </c>
      <c r="D41" s="4">
        <f t="shared" si="10"/>
        <v>5.8E-4</v>
      </c>
      <c r="E41" s="4">
        <f t="shared" si="11"/>
        <v>383</v>
      </c>
      <c r="F41" s="4">
        <f t="shared" si="14"/>
        <v>5.5949272659455425E-4</v>
      </c>
      <c r="G41" s="4">
        <v>4000</v>
      </c>
      <c r="H41" s="4">
        <f t="shared" si="15"/>
        <v>1.2099999999999999E-3</v>
      </c>
      <c r="I41" s="4">
        <f t="shared" si="16"/>
        <v>0.89332526204363072</v>
      </c>
      <c r="J41" s="4">
        <f t="shared" si="17"/>
        <v>6.1871348014694175E-5</v>
      </c>
      <c r="K41" s="4">
        <f t="shared" si="18"/>
        <v>1.1427949150874873E-3</v>
      </c>
      <c r="L41" s="5">
        <f t="shared" si="19"/>
        <v>1142.7949150874872</v>
      </c>
      <c r="M41" s="5">
        <f t="shared" si="20"/>
        <v>66.666666666666671</v>
      </c>
    </row>
    <row r="42" spans="1:13" x14ac:dyDescent="0.25">
      <c r="A42" s="12">
        <f>D24*0.75</f>
        <v>0.21428571428571427</v>
      </c>
      <c r="B42" s="4">
        <f t="shared" si="8"/>
        <v>1.7999999999999998E-4</v>
      </c>
      <c r="C42" s="4">
        <f t="shared" si="9"/>
        <v>3.6999999999999999E-4</v>
      </c>
      <c r="D42" s="4">
        <f t="shared" si="10"/>
        <v>5.8E-4</v>
      </c>
      <c r="E42" s="4">
        <f t="shared" si="11"/>
        <v>383</v>
      </c>
      <c r="F42" s="4">
        <f t="shared" si="14"/>
        <v>5.5949272659455425E-4</v>
      </c>
      <c r="G42" s="4">
        <v>6000</v>
      </c>
      <c r="H42" s="4">
        <f t="shared" si="15"/>
        <v>1.2099999999999999E-3</v>
      </c>
      <c r="I42" s="4">
        <f t="shared" si="16"/>
        <v>0.96515885836401694</v>
      </c>
      <c r="J42" s="4">
        <f t="shared" si="17"/>
        <v>2.020786214887019E-5</v>
      </c>
      <c r="K42" s="4">
        <f t="shared" si="18"/>
        <v>1.1880500807693306E-3</v>
      </c>
      <c r="L42" s="5">
        <f t="shared" si="19"/>
        <v>1188.0500807693306</v>
      </c>
      <c r="M42" s="5">
        <f t="shared" si="20"/>
        <v>100</v>
      </c>
    </row>
    <row r="43" spans="1:13" x14ac:dyDescent="0.25">
      <c r="A43" s="12">
        <f>D24*0.75</f>
        <v>0.21428571428571427</v>
      </c>
      <c r="B43" s="4">
        <f t="shared" si="8"/>
        <v>1.7999999999999998E-4</v>
      </c>
      <c r="C43" s="4">
        <f t="shared" si="9"/>
        <v>3.6999999999999999E-4</v>
      </c>
      <c r="D43" s="4">
        <f t="shared" si="10"/>
        <v>5.8E-4</v>
      </c>
      <c r="E43" s="4">
        <f t="shared" si="11"/>
        <v>383</v>
      </c>
      <c r="F43" s="4">
        <f>A43/E43</f>
        <v>5.5949272659455425E-4</v>
      </c>
      <c r="G43" s="4">
        <v>10000</v>
      </c>
      <c r="H43" s="4">
        <f>C43+(B43/A43)</f>
        <v>1.2099999999999999E-3</v>
      </c>
      <c r="I43" s="4">
        <f>(1-EXP((-F43)*G43))</f>
        <v>0.99628333034588079</v>
      </c>
      <c r="J43" s="4">
        <f>D43*(EXP((-F43)*G43))</f>
        <v>2.1556683993891614E-6</v>
      </c>
      <c r="K43" s="4">
        <f>(H43*I43)+J43</f>
        <v>1.2076584981179049E-3</v>
      </c>
      <c r="L43" s="5">
        <f>K43*1000000</f>
        <v>1207.6584981179049</v>
      </c>
      <c r="M43" s="5">
        <f>G43/60</f>
        <v>166.66666666666666</v>
      </c>
    </row>
    <row r="44" spans="1:13" x14ac:dyDescent="0.25">
      <c r="A44" s="12">
        <f>D24*0.75</f>
        <v>0.21428571428571427</v>
      </c>
      <c r="B44" s="4">
        <f t="shared" si="8"/>
        <v>1.7999999999999998E-4</v>
      </c>
      <c r="C44" s="4">
        <f t="shared" si="9"/>
        <v>3.6999999999999999E-4</v>
      </c>
      <c r="D44" s="4">
        <f t="shared" si="10"/>
        <v>5.8E-4</v>
      </c>
      <c r="E44" s="4">
        <f t="shared" si="11"/>
        <v>383</v>
      </c>
      <c r="F44" s="4">
        <f>A44/E44</f>
        <v>5.5949272659455425E-4</v>
      </c>
      <c r="G44" s="4">
        <v>12000</v>
      </c>
      <c r="H44" s="4">
        <f>C44+(B44/A44)</f>
        <v>1.2099999999999999E-3</v>
      </c>
      <c r="I44" s="4">
        <f>(1-EXP((-F44)*G44))</f>
        <v>0.99878609484950132</v>
      </c>
      <c r="J44" s="4">
        <f>D44*(EXP((-F44)*G44))</f>
        <v>7.0406498728920786E-7</v>
      </c>
      <c r="K44" s="4">
        <f>(H44*I44)+J44</f>
        <v>1.2092352397551857E-3</v>
      </c>
      <c r="L44" s="5">
        <f>K44*1000000</f>
        <v>1209.2352397551856</v>
      </c>
      <c r="M44" s="5">
        <f>G44/60</f>
        <v>200</v>
      </c>
    </row>
    <row r="45" spans="1:13" x14ac:dyDescent="0.25">
      <c r="A45" s="13">
        <f>D24*1.25</f>
        <v>0.3571428571428571</v>
      </c>
      <c r="B45" s="6">
        <f t="shared" si="8"/>
        <v>1.7999999999999998E-4</v>
      </c>
      <c r="C45" s="6">
        <f t="shared" si="9"/>
        <v>3.6999999999999999E-4</v>
      </c>
      <c r="D45" s="6">
        <f t="shared" si="10"/>
        <v>5.8E-4</v>
      </c>
      <c r="E45" s="6">
        <f t="shared" si="11"/>
        <v>383</v>
      </c>
      <c r="F45" s="6">
        <f t="shared" ref="F45:F50" si="21">A45/E45</f>
        <v>9.3248787765759034E-4</v>
      </c>
      <c r="G45" s="6">
        <v>0</v>
      </c>
      <c r="H45" s="6">
        <f t="shared" ref="H45:H50" si="22">C45+(B45/A45)</f>
        <v>8.7399999999999999E-4</v>
      </c>
      <c r="I45" s="6">
        <f t="shared" ref="I45:I50" si="23">(1-EXP((-F45)*G45))</f>
        <v>0</v>
      </c>
      <c r="J45" s="6">
        <f t="shared" ref="J45:J50" si="24">D45*(EXP((-F45)*G45))</f>
        <v>5.8E-4</v>
      </c>
      <c r="K45" s="6">
        <f t="shared" ref="K45:K50" si="25">(H45*I45)+J45</f>
        <v>5.8E-4</v>
      </c>
      <c r="L45" s="7">
        <f t="shared" ref="L45:L50" si="26">K45*1000000</f>
        <v>580</v>
      </c>
      <c r="M45" s="7">
        <f t="shared" ref="M45:M50" si="27">G45/60</f>
        <v>0</v>
      </c>
    </row>
    <row r="46" spans="1:13" x14ac:dyDescent="0.25">
      <c r="A46" s="13">
        <f>D24*1.25</f>
        <v>0.3571428571428571</v>
      </c>
      <c r="B46" s="6">
        <f t="shared" si="8"/>
        <v>1.7999999999999998E-4</v>
      </c>
      <c r="C46" s="6">
        <f t="shared" si="9"/>
        <v>3.6999999999999999E-4</v>
      </c>
      <c r="D46" s="6">
        <f t="shared" si="10"/>
        <v>5.8E-4</v>
      </c>
      <c r="E46" s="6">
        <f t="shared" si="11"/>
        <v>383</v>
      </c>
      <c r="F46" s="6">
        <f t="shared" si="21"/>
        <v>9.3248787765759034E-4</v>
      </c>
      <c r="G46" s="6">
        <v>500</v>
      </c>
      <c r="H46" s="6">
        <f t="shared" si="22"/>
        <v>8.7399999999999999E-4</v>
      </c>
      <c r="I46" s="6">
        <f t="shared" si="23"/>
        <v>0.37264577067583626</v>
      </c>
      <c r="J46" s="6">
        <f t="shared" si="24"/>
        <v>3.6386545300801494E-4</v>
      </c>
      <c r="K46" s="6">
        <f t="shared" si="25"/>
        <v>6.8955785657869582E-4</v>
      </c>
      <c r="L46" s="7">
        <f t="shared" si="26"/>
        <v>689.55785657869581</v>
      </c>
      <c r="M46" s="7">
        <f t="shared" si="27"/>
        <v>8.3333333333333339</v>
      </c>
    </row>
    <row r="47" spans="1:13" x14ac:dyDescent="0.25">
      <c r="A47" s="13">
        <f>D24*1.25</f>
        <v>0.3571428571428571</v>
      </c>
      <c r="B47" s="6">
        <f t="shared" si="8"/>
        <v>1.7999999999999998E-4</v>
      </c>
      <c r="C47" s="6">
        <f t="shared" si="9"/>
        <v>3.6999999999999999E-4</v>
      </c>
      <c r="D47" s="6">
        <f t="shared" si="10"/>
        <v>5.8E-4</v>
      </c>
      <c r="E47" s="6">
        <f t="shared" si="11"/>
        <v>383</v>
      </c>
      <c r="F47" s="6">
        <f t="shared" si="21"/>
        <v>9.3248787765759034E-4</v>
      </c>
      <c r="G47" s="6">
        <v>1000</v>
      </c>
      <c r="H47" s="6">
        <f t="shared" si="22"/>
        <v>8.7399999999999999E-4</v>
      </c>
      <c r="I47" s="6">
        <f t="shared" si="23"/>
        <v>0.60642667094908465</v>
      </c>
      <c r="J47" s="6">
        <f t="shared" si="24"/>
        <v>2.2827253084953093E-4</v>
      </c>
      <c r="K47" s="6">
        <f t="shared" si="25"/>
        <v>7.5828944125903093E-4</v>
      </c>
      <c r="L47" s="7">
        <f t="shared" si="26"/>
        <v>758.28944125903092</v>
      </c>
      <c r="M47" s="7">
        <f t="shared" si="27"/>
        <v>16.666666666666668</v>
      </c>
    </row>
    <row r="48" spans="1:13" x14ac:dyDescent="0.25">
      <c r="A48" s="13">
        <f>D24*1.25</f>
        <v>0.3571428571428571</v>
      </c>
      <c r="B48" s="6">
        <f t="shared" si="8"/>
        <v>1.7999999999999998E-4</v>
      </c>
      <c r="C48" s="6">
        <f t="shared" si="9"/>
        <v>3.6999999999999999E-4</v>
      </c>
      <c r="D48" s="6">
        <f t="shared" si="10"/>
        <v>5.8E-4</v>
      </c>
      <c r="E48" s="6">
        <f t="shared" si="11"/>
        <v>383</v>
      </c>
      <c r="F48" s="6">
        <f t="shared" si="21"/>
        <v>9.3248787765759034E-4</v>
      </c>
      <c r="G48" s="6">
        <v>2000</v>
      </c>
      <c r="H48" s="6">
        <f t="shared" si="22"/>
        <v>8.7399999999999999E-4</v>
      </c>
      <c r="I48" s="6">
        <f t="shared" si="23"/>
        <v>0.8451000346597799</v>
      </c>
      <c r="J48" s="6">
        <f t="shared" si="24"/>
        <v>8.9841979897327691E-5</v>
      </c>
      <c r="K48" s="6">
        <f t="shared" si="25"/>
        <v>8.2845941018997533E-4</v>
      </c>
      <c r="L48" s="7">
        <f t="shared" si="26"/>
        <v>828.4594101899753</v>
      </c>
      <c r="M48" s="7">
        <f t="shared" si="27"/>
        <v>33.333333333333336</v>
      </c>
    </row>
    <row r="49" spans="1:13" x14ac:dyDescent="0.25">
      <c r="A49" s="13">
        <f>D24*1.25</f>
        <v>0.3571428571428571</v>
      </c>
      <c r="B49" s="6">
        <f t="shared" si="8"/>
        <v>1.7999999999999998E-4</v>
      </c>
      <c r="C49" s="6">
        <f t="shared" si="9"/>
        <v>3.6999999999999999E-4</v>
      </c>
      <c r="D49" s="6">
        <f t="shared" si="10"/>
        <v>5.8E-4</v>
      </c>
      <c r="E49" s="6">
        <f t="shared" si="11"/>
        <v>383</v>
      </c>
      <c r="F49" s="6">
        <f t="shared" si="21"/>
        <v>9.3248787765759034E-4</v>
      </c>
      <c r="G49" s="6">
        <v>4000</v>
      </c>
      <c r="H49" s="6">
        <f t="shared" si="22"/>
        <v>8.7399999999999999E-4</v>
      </c>
      <c r="I49" s="6">
        <f t="shared" si="23"/>
        <v>0.97600600073759858</v>
      </c>
      <c r="J49" s="6">
        <f t="shared" si="24"/>
        <v>1.3916519572192813E-5</v>
      </c>
      <c r="K49" s="6">
        <f t="shared" si="25"/>
        <v>8.669457642168539E-4</v>
      </c>
      <c r="L49" s="7">
        <f t="shared" si="26"/>
        <v>866.94576421685395</v>
      </c>
      <c r="M49" s="7">
        <f t="shared" si="27"/>
        <v>66.666666666666671</v>
      </c>
    </row>
    <row r="50" spans="1:13" x14ac:dyDescent="0.25">
      <c r="A50" s="13">
        <f>D24*1.25</f>
        <v>0.3571428571428571</v>
      </c>
      <c r="B50" s="6">
        <f t="shared" si="8"/>
        <v>1.7999999999999998E-4</v>
      </c>
      <c r="C50" s="6">
        <f t="shared" si="9"/>
        <v>3.6999999999999999E-4</v>
      </c>
      <c r="D50" s="6">
        <f t="shared" si="10"/>
        <v>5.8E-4</v>
      </c>
      <c r="E50" s="6">
        <f t="shared" si="11"/>
        <v>383</v>
      </c>
      <c r="F50" s="6">
        <f t="shared" si="21"/>
        <v>9.3248787765759034E-4</v>
      </c>
      <c r="G50" s="6">
        <v>6000</v>
      </c>
      <c r="H50" s="6">
        <f t="shared" si="22"/>
        <v>8.7399999999999999E-4</v>
      </c>
      <c r="I50" s="6">
        <f t="shared" si="23"/>
        <v>0.99628333034588079</v>
      </c>
      <c r="J50" s="6">
        <f t="shared" si="24"/>
        <v>2.1556683993891614E-6</v>
      </c>
      <c r="K50" s="6">
        <f t="shared" si="25"/>
        <v>8.7290729912168892E-4</v>
      </c>
      <c r="L50" s="7">
        <f t="shared" si="26"/>
        <v>872.90729912168888</v>
      </c>
      <c r="M50" s="7">
        <f t="shared" si="27"/>
        <v>100</v>
      </c>
    </row>
    <row r="51" spans="1:13" x14ac:dyDescent="0.25">
      <c r="A51" s="13">
        <f>D24*1.25</f>
        <v>0.3571428571428571</v>
      </c>
      <c r="B51" s="6">
        <f t="shared" si="8"/>
        <v>1.7999999999999998E-4</v>
      </c>
      <c r="C51" s="6">
        <f t="shared" si="9"/>
        <v>3.6999999999999999E-4</v>
      </c>
      <c r="D51" s="6">
        <f t="shared" si="10"/>
        <v>5.8E-4</v>
      </c>
      <c r="E51" s="6">
        <f t="shared" si="11"/>
        <v>383</v>
      </c>
      <c r="F51" s="6">
        <f>A51/E51</f>
        <v>9.3248787765759034E-4</v>
      </c>
      <c r="G51" s="6">
        <v>10000</v>
      </c>
      <c r="H51" s="6">
        <f>C51+(B51/A51)</f>
        <v>8.7399999999999999E-4</v>
      </c>
      <c r="I51" s="6">
        <f>(1-EXP((-F51)*G51))</f>
        <v>0.99991082223106043</v>
      </c>
      <c r="J51" s="6">
        <f>D51*(EXP((-F51)*G51))</f>
        <v>5.172310598492554E-8</v>
      </c>
      <c r="K51" s="6">
        <f>(H51*I51)+J51</f>
        <v>8.7397378173593174E-4</v>
      </c>
      <c r="L51" s="7">
        <f>K51*1000000</f>
        <v>873.97378173593177</v>
      </c>
      <c r="M51" s="7">
        <f>G51/60</f>
        <v>166.66666666666666</v>
      </c>
    </row>
    <row r="52" spans="1:13" x14ac:dyDescent="0.25">
      <c r="A52" s="13">
        <f>D24*1.25</f>
        <v>0.3571428571428571</v>
      </c>
      <c r="B52" s="6">
        <f t="shared" si="8"/>
        <v>1.7999999999999998E-4</v>
      </c>
      <c r="C52" s="6">
        <f t="shared" si="9"/>
        <v>3.6999999999999999E-4</v>
      </c>
      <c r="D52" s="6">
        <f t="shared" si="10"/>
        <v>5.8E-4</v>
      </c>
      <c r="E52" s="6">
        <f t="shared" si="11"/>
        <v>383</v>
      </c>
      <c r="F52" s="6">
        <f>A52/E52</f>
        <v>9.3248787765759034E-4</v>
      </c>
      <c r="G52" s="6">
        <v>12000</v>
      </c>
      <c r="H52" s="6">
        <f>C52+(B52/A52)</f>
        <v>8.7399999999999999E-4</v>
      </c>
      <c r="I52" s="6">
        <f>(1-EXP((-F52)*G52))</f>
        <v>0.99998618636668213</v>
      </c>
      <c r="J52" s="6">
        <f>D52*(EXP((-F52)*G52))</f>
        <v>8.0119073243535003E-9</v>
      </c>
      <c r="K52" s="6">
        <f>(H52*I52)+J52</f>
        <v>8.7399593879180452E-4</v>
      </c>
      <c r="L52" s="7">
        <f>K52*1000000</f>
        <v>873.99593879180452</v>
      </c>
      <c r="M52" s="7">
        <f>G52/60</f>
        <v>200</v>
      </c>
    </row>
    <row r="54" spans="1:13" ht="15.75" x14ac:dyDescent="0.25">
      <c r="A54" s="31" t="s">
        <v>38</v>
      </c>
    </row>
    <row r="55" spans="1:13" x14ac:dyDescent="0.25">
      <c r="A55" s="1" t="s">
        <v>6</v>
      </c>
      <c r="B55" s="1" t="s">
        <v>0</v>
      </c>
      <c r="C55" s="1" t="s">
        <v>2</v>
      </c>
      <c r="D55" s="1" t="s">
        <v>1</v>
      </c>
      <c r="E55" s="1" t="s">
        <v>1</v>
      </c>
      <c r="F55" s="1" t="s">
        <v>39</v>
      </c>
    </row>
    <row r="56" spans="1:13" x14ac:dyDescent="0.25">
      <c r="A56" s="1" t="s">
        <v>8</v>
      </c>
      <c r="B56" s="1" t="s">
        <v>8</v>
      </c>
      <c r="C56" s="1" t="s">
        <v>32</v>
      </c>
      <c r="D56" s="1" t="s">
        <v>32</v>
      </c>
      <c r="E56" s="1" t="s">
        <v>33</v>
      </c>
      <c r="F56" s="1" t="s">
        <v>15</v>
      </c>
    </row>
    <row r="57" spans="1:13" x14ac:dyDescent="0.25">
      <c r="A57" s="34">
        <f>D24*0.5</f>
        <v>0.14285714285714285</v>
      </c>
      <c r="B57" s="32">
        <f>B19</f>
        <v>1.7999999999999998E-4</v>
      </c>
      <c r="C57" s="32">
        <f>C24</f>
        <v>3.6999999999999999E-4</v>
      </c>
      <c r="D57" s="32">
        <f>(B57/A57)+C57</f>
        <v>1.6299999999999999E-3</v>
      </c>
      <c r="E57" s="33">
        <f>D57*1000000</f>
        <v>1630</v>
      </c>
      <c r="F57" s="32">
        <f>A57*3600/1.7</f>
        <v>302.52100840336129</v>
      </c>
    </row>
    <row r="58" spans="1:13" x14ac:dyDescent="0.25">
      <c r="A58" s="34">
        <f>D24*0.75</f>
        <v>0.21428571428571427</v>
      </c>
      <c r="B58" s="32">
        <f t="shared" ref="B58:B61" si="28">$B$57</f>
        <v>1.7999999999999998E-4</v>
      </c>
      <c r="C58" s="32">
        <f t="shared" ref="C58:C61" si="29">$C$57</f>
        <v>3.6999999999999999E-4</v>
      </c>
      <c r="D58" s="32">
        <f t="shared" ref="D58:D61" si="30">(B58/A58)+C58</f>
        <v>1.2099999999999999E-3</v>
      </c>
      <c r="E58" s="33">
        <f t="shared" ref="E58:E61" si="31">D58*1000000</f>
        <v>1210</v>
      </c>
      <c r="F58" s="32">
        <f t="shared" ref="F58:F61" si="32">A58*3600/1.7</f>
        <v>453.781512605042</v>
      </c>
    </row>
    <row r="59" spans="1:13" x14ac:dyDescent="0.25">
      <c r="A59" s="34">
        <f>D24</f>
        <v>0.2857142857142857</v>
      </c>
      <c r="B59" s="32">
        <f t="shared" si="28"/>
        <v>1.7999999999999998E-4</v>
      </c>
      <c r="C59" s="32">
        <f t="shared" si="29"/>
        <v>3.6999999999999999E-4</v>
      </c>
      <c r="D59" s="32">
        <f t="shared" si="30"/>
        <v>1E-3</v>
      </c>
      <c r="E59" s="33">
        <f t="shared" si="31"/>
        <v>1000</v>
      </c>
      <c r="F59" s="32">
        <f t="shared" si="32"/>
        <v>605.04201680672259</v>
      </c>
    </row>
    <row r="60" spans="1:13" x14ac:dyDescent="0.25">
      <c r="A60" s="34">
        <f>D24*1.25</f>
        <v>0.3571428571428571</v>
      </c>
      <c r="B60" s="32">
        <f t="shared" si="28"/>
        <v>1.7999999999999998E-4</v>
      </c>
      <c r="C60" s="32">
        <f t="shared" si="29"/>
        <v>3.6999999999999999E-4</v>
      </c>
      <c r="D60" s="32">
        <f t="shared" si="30"/>
        <v>8.7399999999999999E-4</v>
      </c>
      <c r="E60" s="33">
        <f t="shared" si="31"/>
        <v>874</v>
      </c>
      <c r="F60" s="32">
        <f t="shared" si="32"/>
        <v>756.30252100840323</v>
      </c>
    </row>
    <row r="61" spans="1:13" x14ac:dyDescent="0.25">
      <c r="A61" s="34">
        <f>D24*1.5</f>
        <v>0.42857142857142855</v>
      </c>
      <c r="B61" s="32">
        <f t="shared" si="28"/>
        <v>1.7999999999999998E-4</v>
      </c>
      <c r="C61" s="32">
        <f t="shared" si="29"/>
        <v>3.6999999999999999E-4</v>
      </c>
      <c r="D61" s="32">
        <f t="shared" si="30"/>
        <v>7.899999999999999E-4</v>
      </c>
      <c r="E61" s="33">
        <f t="shared" si="31"/>
        <v>789.99999999999989</v>
      </c>
      <c r="F61" s="32">
        <f t="shared" si="32"/>
        <v>907.56302521008399</v>
      </c>
    </row>
  </sheetData>
  <mergeCells count="12">
    <mergeCell ref="B13:E13"/>
    <mergeCell ref="B14:E14"/>
    <mergeCell ref="B15:E15"/>
    <mergeCell ref="B2:E2"/>
    <mergeCell ref="B3:E3"/>
    <mergeCell ref="B4:E4"/>
    <mergeCell ref="B6:E6"/>
    <mergeCell ref="B8:E8"/>
    <mergeCell ref="B9:E9"/>
    <mergeCell ref="B10:E10"/>
    <mergeCell ref="B11:E11"/>
    <mergeCell ref="B12:E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Shankar</dc:creator>
  <cp:lastModifiedBy>Shankar</cp:lastModifiedBy>
  <dcterms:created xsi:type="dcterms:W3CDTF">2022-07-03T11:20:53Z</dcterms:created>
  <dcterms:modified xsi:type="dcterms:W3CDTF">2022-07-03T19:22:21Z</dcterms:modified>
</cp:coreProperties>
</file>